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C608"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คู่มือ" sheetId="1" state="visible" r:id="rId1"/>
    <sheet xmlns:r="http://schemas.openxmlformats.org/officeDocument/2006/relationships" name="Employees" sheetId="2" state="visible" r:id="rId2"/>
    <sheet xmlns:r="http://schemas.openxmlformats.org/officeDocument/2006/relationships" name="Salary_Structure" sheetId="3" state="visible" r:id="rId3"/>
    <sheet xmlns:r="http://schemas.openxmlformats.org/officeDocument/2006/relationships" name="Current_Salary_vs_Structur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Tahoma"/>
      <b val="1"/>
      <color rgb="00FFFFFF"/>
      <sz val="16"/>
    </font>
    <font>
      <name val="Tahoma"/>
      <color rgb="00FFFFFF"/>
      <sz val="11"/>
    </font>
    <font>
      <name val="Tahoma"/>
      <b val="1"/>
      <color rgb="000A2F6E"/>
      <sz val="12"/>
    </font>
    <font>
      <name val="Tahoma"/>
      <color rgb="002D2D2D"/>
      <sz val="10"/>
    </font>
    <font>
      <name val="Tahoma"/>
      <b val="1"/>
      <color rgb="002BB5D4"/>
      <sz val="16"/>
    </font>
    <font>
      <name val="Tahoma"/>
      <b val="1"/>
      <color rgb="000A2F6E"/>
      <sz val="10"/>
    </font>
    <font>
      <name val="Tahoma"/>
      <color rgb="008A94A6"/>
      <sz val="9"/>
    </font>
    <font>
      <name val="Tahoma"/>
      <b val="1"/>
      <color rgb="00FFFFFF"/>
      <sz val="10"/>
    </font>
    <font>
      <name val="Tahoma"/>
      <b val="1"/>
      <color rgb="00FFFFFF"/>
      <sz val="8"/>
    </font>
    <font>
      <name val="Tahoma"/>
      <b val="1"/>
      <color rgb="000A2F6E"/>
      <sz val="8"/>
    </font>
    <font>
      <name val="Tahoma"/>
      <color rgb="002D2D2D"/>
      <sz val="8"/>
    </font>
  </fonts>
  <fills count="6">
    <fill>
      <patternFill/>
    </fill>
    <fill>
      <patternFill patternType="gray125"/>
    </fill>
    <fill>
      <patternFill patternType="solid">
        <fgColor rgb="000A2F6E"/>
      </patternFill>
    </fill>
    <fill>
      <patternFill patternType="solid">
        <fgColor rgb="002BB5D4"/>
      </patternFill>
    </fill>
    <fill>
      <patternFill patternType="solid">
        <fgColor rgb="00E8F6FA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bottom style="medium">
        <color rgb="002BB5D4"/>
      </bottom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center" vertical="center"/>
    </xf>
    <xf numFmtId="0" fontId="8" fillId="2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 wrapText="1"/>
    </xf>
    <xf numFmtId="3" fontId="4" fillId="0" borderId="2" applyAlignment="1" pivotButton="0" quotePrefix="0" xfId="0">
      <alignment horizontal="right" vertical="center"/>
    </xf>
    <xf numFmtId="0" fontId="4" fillId="5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left" vertical="center" wrapText="1"/>
    </xf>
    <xf numFmtId="3" fontId="4" fillId="5" borderId="2" applyAlignment="1" pivotButton="0" quotePrefix="0" xfId="0">
      <alignment horizontal="right" vertical="center"/>
    </xf>
    <xf numFmtId="0" fontId="9" fillId="2" borderId="2" applyAlignment="1" pivotButton="0" quotePrefix="0" xfId="0">
      <alignment horizontal="center" vertical="center" wrapText="1"/>
    </xf>
    <xf numFmtId="0" fontId="9" fillId="3" borderId="2" applyAlignment="1" pivotButton="0" quotePrefix="0" xfId="0">
      <alignment horizontal="center" vertical="center" wrapText="1"/>
    </xf>
    <xf numFmtId="0" fontId="10" fillId="0" borderId="2" applyAlignment="1" pivotButton="0" quotePrefix="0" xfId="0">
      <alignment horizontal="center" vertical="center"/>
    </xf>
    <xf numFmtId="3" fontId="10" fillId="4" borderId="2" applyAlignment="1" applyProtection="1" pivotButton="0" quotePrefix="0" xfId="0">
      <alignment horizontal="right" vertical="center"/>
      <protection locked="0" hidden="0"/>
    </xf>
    <xf numFmtId="3" fontId="11" fillId="0" borderId="2" applyAlignment="1" applyProtection="1" pivotButton="0" quotePrefix="0" xfId="0">
      <alignment horizontal="center" vertical="center"/>
      <protection locked="1" hidden="1"/>
    </xf>
    <xf numFmtId="9" fontId="11" fillId="0" borderId="2" applyAlignment="1" applyProtection="1" pivotButton="0" quotePrefix="0" xfId="0">
      <alignment horizontal="center" vertical="center"/>
      <protection locked="1" hidden="1"/>
    </xf>
    <xf numFmtId="0" fontId="11" fillId="0" borderId="2" applyAlignment="1" applyProtection="1" pivotButton="0" quotePrefix="0" xfId="0">
      <alignment horizontal="center" vertical="center"/>
      <protection locked="1" hidden="1"/>
    </xf>
    <xf numFmtId="2" fontId="11" fillId="0" borderId="2" applyAlignment="1" applyProtection="1" pivotButton="0" quotePrefix="0" xfId="0">
      <alignment horizontal="center" vertical="center"/>
      <protection locked="1" hidden="1"/>
    </xf>
    <xf numFmtId="0" fontId="8" fillId="2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/>
    </xf>
    <xf numFmtId="3" fontId="4" fillId="0" borderId="2" applyAlignment="1" applyProtection="1" pivotButton="0" quotePrefix="0" xfId="0">
      <alignment horizontal="center" vertical="center"/>
      <protection locked="1" hidden="1"/>
    </xf>
    <xf numFmtId="0" fontId="4" fillId="0" borderId="2" applyAlignment="1" applyProtection="1" pivotButton="0" quotePrefix="0" xfId="0">
      <alignment horizontal="center" vertical="center"/>
      <protection locked="1" hidden="1"/>
    </xf>
    <xf numFmtId="2" fontId="4" fillId="0" borderId="2" applyAlignment="1" applyProtection="1" pivotButton="0" quotePrefix="0" xfId="0">
      <alignment horizontal="center" vertical="center"/>
      <protection locked="1" hidden="1"/>
    </xf>
    <xf numFmtId="0" fontId="4" fillId="0" borderId="2" applyAlignment="1" applyProtection="1" pivotButton="0" quotePrefix="0" xfId="0">
      <alignment horizontal="left" vertical="center" wrapText="1"/>
      <protection locked="1" hidden="1"/>
    </xf>
    <xf numFmtId="0" fontId="6" fillId="5" borderId="2" applyAlignment="1" pivotButton="0" quotePrefix="0" xfId="0">
      <alignment horizontal="center" vertical="center"/>
    </xf>
    <xf numFmtId="3" fontId="4" fillId="5" borderId="2" applyAlignment="1" applyProtection="1" pivotButton="0" quotePrefix="0" xfId="0">
      <alignment horizontal="center" vertical="center"/>
      <protection locked="1" hidden="1"/>
    </xf>
    <xf numFmtId="0" fontId="4" fillId="5" borderId="2" applyAlignment="1" applyProtection="1" pivotButton="0" quotePrefix="0" xfId="0">
      <alignment horizontal="center" vertical="center"/>
      <protection locked="1" hidden="1"/>
    </xf>
    <xf numFmtId="2" fontId="4" fillId="5" borderId="2" applyAlignment="1" applyProtection="1" pivotButton="0" quotePrefix="0" xfId="0">
      <alignment horizontal="center" vertical="center"/>
      <protection locked="1" hidden="1"/>
    </xf>
  </cellXfs>
  <cellStyles count="1">
    <cellStyle name="Normal" xfId="0" builtinId="0" hidden="0"/>
  </cellStyles>
  <dxfs count="4">
    <dxf>
      <font>
        <name val="Tahoma"/>
        <b val="1"/>
        <color rgb="001B7A43"/>
        <sz val="8"/>
      </font>
      <fill>
        <patternFill patternType="solid">
          <fgColor rgb="00E4F4EA"/>
        </patternFill>
      </fill>
    </dxf>
    <dxf>
      <font>
        <name val="Tahoma"/>
        <b val="1"/>
        <color rgb="00C0392B"/>
        <sz val="8"/>
      </font>
      <fill>
        <patternFill patternType="solid">
          <fgColor rgb="00FBE7E5"/>
        </patternFill>
      </fill>
    </dxf>
    <dxf>
      <font>
        <name val="Tahoma"/>
        <b val="1"/>
        <color rgb="001B7A43"/>
        <sz val="10"/>
      </font>
      <fill>
        <patternFill patternType="solid">
          <fgColor rgb="00E4F4EA"/>
        </patternFill>
      </fill>
    </dxf>
    <dxf>
      <font>
        <name val="Tahoma"/>
        <b val="1"/>
        <color rgb="00C0392B"/>
        <sz val="10"/>
      </font>
      <fill>
        <patternFill patternType="solid">
          <fgColor rgb="00FBE7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โครงสร้างกระบอกเงินเดือน (Salary Band Structure)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'Salary_Structure'!B20</f>
            </strRef>
          </tx>
          <spPr>
            <a:noFill xmlns:a="http://schemas.openxmlformats.org/drawingml/2006/main"/>
            <a:ln xmlns:a="http://schemas.openxmlformats.org/drawingml/2006/main">
              <a:noFill/>
              <a:prstDash val="solid"/>
            </a:ln>
          </spPr>
          <cat>
            <numRef>
              <f>'Salary_Structure'!$A$21:$A$29</f>
            </numRef>
          </cat>
          <val>
            <numRef>
              <f>'Salary_Structure'!$B$21:$B$29</f>
            </numRef>
          </val>
        </ser>
        <ser>
          <idx val="1"/>
          <order val="1"/>
          <tx>
            <strRef>
              <f>'Salary_Structure'!C20</f>
            </strRef>
          </tx>
          <spPr>
            <a:solidFill xmlns:a="http://schemas.openxmlformats.org/drawingml/2006/main">
              <a:srgbClr val="BDE4EF"/>
            </a:solidFill>
            <a:ln xmlns:a="http://schemas.openxmlformats.org/drawingml/2006/main">
              <a:solidFill>
                <a:srgbClr val="2BB5D4"/>
              </a:solidFill>
              <a:prstDash val="solid"/>
            </a:ln>
          </spPr>
          <cat>
            <numRef>
              <f>'Salary_Structure'!$A$21:$A$29</f>
            </numRef>
          </cat>
          <val>
            <numRef>
              <f>'Salary_Structure'!$C$21:$C$29</f>
            </numRef>
          </val>
        </ser>
        <gapWidth val="60"/>
        <overlap val="100"/>
        <axId val="10"/>
        <axId val="100"/>
      </barChart>
      <lineChart>
        <grouping val="standard"/>
        <ser>
          <idx val="2"/>
          <order val="2"/>
          <tx>
            <strRef>
              <f>'Salary_Structure'!E20</f>
            </strRef>
          </tx>
          <spPr>
            <a:ln xmlns:a="http://schemas.openxmlformats.org/drawingml/2006/main" w="22000">
              <a:solidFill>
                <a:srgbClr val="0A2F6E"/>
              </a:solidFill>
              <a:prstDash val="solid"/>
            </a:ln>
          </spPr>
          <marker>
            <symbol val="circle"/>
            <size val="6"/>
            <spPr>
              <a:solidFill xmlns:a="http://schemas.openxmlformats.org/drawingml/2006/main">
                <a:srgbClr val="0A2F6E"/>
              </a:solidFill>
              <a:ln xmlns:a="http://schemas.openxmlformats.org/drawingml/2006/main">
                <a:prstDash val="solid"/>
              </a:ln>
            </spPr>
          </marker>
          <cat>
            <numRef>
              <f>'Salary_Structure'!$A$21:$A$29</f>
            </numRef>
          </cat>
          <val>
            <numRef>
              <f>'Salary_Structure'!$E$21:$E$29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numFmt formatCode="#,##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</row>
      <rowOff>0</rowOff>
    </from>
    <ext cx="93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Employees" displayName="Employees" ref="A4:G24" headerRowCount="1">
  <autoFilter ref="A4:G24"/>
  <tableColumns count="7">
    <tableColumn id="1" name="Employee_ID"/>
    <tableColumn id="2" name="Position"/>
    <tableColumn id="3" name="Department"/>
    <tableColumn id="4" name="Tenure_Years"/>
    <tableColumn id="5" name="Age"/>
    <tableColumn id="6" name="Job_Level"/>
    <tableColumn id="7" name="Salary_Current"/>
  </tableColumns>
  <tableStyleInfo name="TableStyleLight9" showFirstColumn="0" showRow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60" customWidth="1" min="3" max="3"/>
    <col width="12" customWidth="1" min="4" max="4"/>
    <col width="12" customWidth="1" min="5" max="5"/>
    <col width="12" customWidth="1" min="6" max="6"/>
  </cols>
  <sheetData>
    <row r="1" ht="34" customHeight="1">
      <c r="A1" s="1" t="inlineStr">
        <is>
          <t>โครงสร้างเงินเดือน + ตรวจสุขภาพ</t>
        </is>
      </c>
    </row>
    <row r="2" ht="22" customHeight="1">
      <c r="A2" s="2" t="inlineStr">
        <is>
          <t>สร้างกระบอกเงินเดือนจากค่างาน · วินิจฉัยเงินเดือนปัจจุบันในไฟล์เดียว</t>
        </is>
      </c>
    </row>
    <row r="4" ht="24" customHeight="1">
      <c r="A4" s="3" t="inlineStr">
        <is>
          <t xml:space="preserve">  เครื่องมือนี้ทำอะไร</t>
        </is>
      </c>
    </row>
    <row r="5">
      <c r="B5" s="4" t="inlineStr">
        <is>
          <t>รับผลจากการประเมินค่างาน (9 ระดับ) มาออกแบบเป็นกระบอกเงินเดือน (Min–Mid–Max) พร้อมตัวชี้วัดคุณภาพโครงสร้าง — Range Spread, Overlap, Midpoint Progression, Compa-Ratio — และวินิจฉัยว่าพนักงานปัจจุบันคนไหน ต่ำกว่ากระบอก (Below) สูงกว่ากระบอก (Above) หรืออยู่ในกระบอก (In-Band)</t>
        </is>
      </c>
    </row>
    <row r="6"/>
    <row r="7"/>
    <row r="9" ht="24" customHeight="1">
      <c r="A9" s="3" t="inlineStr">
        <is>
          <t xml:space="preserve">  วิธีใช้</t>
        </is>
      </c>
    </row>
    <row r="10" ht="40" customHeight="1">
      <c r="B10" s="5" t="inlineStr">
        <is>
          <t>1</t>
        </is>
      </c>
      <c r="C10" s="6" t="inlineStr">
        <is>
          <t>กรอกพนักงานที่ชีต Employees</t>
        </is>
      </c>
      <c r="D10" s="4" t="inlineStr">
        <is>
          <t>ใส่ระดับค่างาน (Job_Level 1–9) และเงินเดือนปัจจุบันของแต่ละคน — ตารางเป็น mockup แก้ได้</t>
        </is>
      </c>
    </row>
    <row r="11" ht="40" customHeight="1">
      <c r="B11" s="5" t="inlineStr">
        <is>
          <t>2</t>
        </is>
      </c>
      <c r="C11" s="6" t="inlineStr">
        <is>
          <t>ปรับ Min/Max ที่ชีต Salary_Structure</t>
        </is>
      </c>
      <c r="D11" s="4" t="inlineStr">
        <is>
          <t>ช่องสีฟ้าอ่อนคือช่องกรอก ขั้นต่ำ/ขั้นสูง ของแต่ละระดับ — ตัวชี้วัดและกราฟอัปเดตทันที</t>
        </is>
      </c>
    </row>
    <row r="12" ht="40" customHeight="1">
      <c r="B12" s="5" t="inlineStr">
        <is>
          <t>3</t>
        </is>
      </c>
      <c r="C12" s="6" t="inlineStr">
        <is>
          <t>อ่านผลวินิจฉัย</t>
        </is>
      </c>
      <c r="D12" s="4" t="inlineStr">
        <is>
          <t>ดูคอลัมน์ Below/Above/In-Band และชีต Current_Salary_vs_Structure เพื่อหาจุดที่ต้องปรับ</t>
        </is>
      </c>
    </row>
    <row r="14" ht="24" customHeight="1">
      <c r="A14" s="3" t="inlineStr">
        <is>
          <t xml:space="preserve">  ตัวชี้วัดหมายถึงอะไร</t>
        </is>
      </c>
    </row>
    <row r="15" ht="20" customHeight="1">
      <c r="B15" s="6" t="inlineStr">
        <is>
          <t>RS — Range Spread</t>
        </is>
      </c>
      <c r="C15" s="4" t="inlineStr">
        <is>
          <t>ความกว้างกระบอก = (Max−Min)/Min · ทั่วไป 40–70% ต่อระดับ</t>
        </is>
      </c>
    </row>
    <row r="16" ht="20" customHeight="1">
      <c r="B16" s="6" t="inlineStr">
        <is>
          <t>OL — Overlap</t>
        </is>
      </c>
      <c r="C16" s="4" t="inlineStr">
        <is>
          <t>ส่วนทับซ้อนระหว่างระดับที่ติดกัน · มากไป = ระดับไม่ต่างกันจริง</t>
        </is>
      </c>
    </row>
    <row r="17" ht="20" customHeight="1">
      <c r="B17" s="6" t="inlineStr">
        <is>
          <t>MPP — Midpoint Progression</t>
        </is>
      </c>
      <c r="C17" s="4" t="inlineStr">
        <is>
          <t>อัตราเติบโตของค่ากลางข้ามระดับ · ควรสม่ำเสมอ 10–25%</t>
        </is>
      </c>
    </row>
    <row r="18" ht="20" customHeight="1">
      <c r="B18" s="6" t="inlineStr">
        <is>
          <t>Compa-Ratio</t>
        </is>
      </c>
      <c r="C18" s="4" t="inlineStr">
        <is>
          <t>เงินเดือนเฉลี่ยจริง ÷ ค่ากลาง · ~1.00 = จ่ายตรงกลางกระบอก</t>
        </is>
      </c>
    </row>
    <row r="20" ht="20" customHeight="1">
      <c r="A20" s="7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mergeCells count="14">
    <mergeCell ref="A2:F2"/>
    <mergeCell ref="C18:F18"/>
    <mergeCell ref="D11:F11"/>
    <mergeCell ref="C17:F17"/>
    <mergeCell ref="A14:F14"/>
    <mergeCell ref="A1:F1"/>
    <mergeCell ref="A9:F9"/>
    <mergeCell ref="D12:F12"/>
    <mergeCell ref="C16:F16"/>
    <mergeCell ref="B5:F7"/>
    <mergeCell ref="C15:F15"/>
    <mergeCell ref="A4:F4"/>
    <mergeCell ref="A20:F20"/>
    <mergeCell ref="D10:F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20" customWidth="1" min="3" max="3"/>
    <col width="12" customWidth="1" min="4" max="4"/>
    <col width="8" customWidth="1" min="5" max="5"/>
    <col width="12" customWidth="1" min="6" max="6"/>
    <col width="16" customWidth="1" min="7" max="7"/>
  </cols>
  <sheetData>
    <row r="1" ht="34" customHeight="1">
      <c r="A1" s="1" t="inlineStr">
        <is>
          <t>ข้อมูลพนักงาน (Employees)</t>
        </is>
      </c>
    </row>
    <row r="2" ht="22" customHeight="1">
      <c r="A2" s="2" t="inlineStr">
        <is>
          <t>mockup — แก้ระดับค่างานและเงินเดือนปัจจุบันได้ตามองค์กรของคุณ</t>
        </is>
      </c>
    </row>
    <row r="4">
      <c r="A4" s="8" t="inlineStr">
        <is>
          <t>Employee_ID</t>
        </is>
      </c>
      <c r="B4" s="8" t="inlineStr">
        <is>
          <t>Position</t>
        </is>
      </c>
      <c r="C4" s="8" t="inlineStr">
        <is>
          <t>Department</t>
        </is>
      </c>
      <c r="D4" s="8" t="inlineStr">
        <is>
          <t>Tenure_Years</t>
        </is>
      </c>
      <c r="E4" s="8" t="inlineStr">
        <is>
          <t>Age</t>
        </is>
      </c>
      <c r="F4" s="8" t="inlineStr">
        <is>
          <t>Job_Level</t>
        </is>
      </c>
      <c r="G4" s="8" t="inlineStr">
        <is>
          <t>Salary_Current</t>
        </is>
      </c>
    </row>
    <row r="5">
      <c r="A5" s="9" t="n">
        <v>1001</v>
      </c>
      <c r="B5" s="10" t="inlineStr">
        <is>
          <t>พนักงานรักษาความปลอดภัย</t>
        </is>
      </c>
      <c r="C5" s="10" t="inlineStr">
        <is>
          <t>ความปลอดภัย</t>
        </is>
      </c>
      <c r="D5" s="9" t="n">
        <v>7</v>
      </c>
      <c r="E5" s="9" t="n">
        <v>51</v>
      </c>
      <c r="F5" s="9" t="n">
        <v>1</v>
      </c>
      <c r="G5" s="11" t="n">
        <v>9000</v>
      </c>
    </row>
    <row r="6">
      <c r="A6" s="12" t="n">
        <v>1002</v>
      </c>
      <c r="B6" s="13" t="inlineStr">
        <is>
          <t>พนักงานทำความสะอาด</t>
        </is>
      </c>
      <c r="C6" s="13" t="inlineStr">
        <is>
          <t>ธุรการ</t>
        </is>
      </c>
      <c r="D6" s="12" t="n">
        <v>3</v>
      </c>
      <c r="E6" s="12" t="n">
        <v>45</v>
      </c>
      <c r="F6" s="12" t="n">
        <v>1</v>
      </c>
      <c r="G6" s="14" t="n">
        <v>12500</v>
      </c>
    </row>
    <row r="7">
      <c r="A7" s="9" t="n">
        <v>1003</v>
      </c>
      <c r="B7" s="10" t="inlineStr">
        <is>
          <t>พนักงานธุรการ</t>
        </is>
      </c>
      <c r="C7" s="10" t="inlineStr">
        <is>
          <t>ธุรการ</t>
        </is>
      </c>
      <c r="D7" s="9" t="n">
        <v>2</v>
      </c>
      <c r="E7" s="9" t="n">
        <v>28</v>
      </c>
      <c r="F7" s="9" t="n">
        <v>2</v>
      </c>
      <c r="G7" s="11" t="n">
        <v>15500</v>
      </c>
    </row>
    <row r="8">
      <c r="A8" s="12" t="n">
        <v>1004</v>
      </c>
      <c r="B8" s="13" t="inlineStr">
        <is>
          <t>พนักงานคลังสินค้า</t>
        </is>
      </c>
      <c r="C8" s="13" t="inlineStr">
        <is>
          <t>โลจิสติกส์</t>
        </is>
      </c>
      <c r="D8" s="12" t="n">
        <v>5</v>
      </c>
      <c r="E8" s="12" t="n">
        <v>34</v>
      </c>
      <c r="F8" s="12" t="n">
        <v>2</v>
      </c>
      <c r="G8" s="14" t="n">
        <v>17800</v>
      </c>
    </row>
    <row r="9">
      <c r="A9" s="9" t="n">
        <v>1005</v>
      </c>
      <c r="B9" s="10" t="inlineStr">
        <is>
          <t>เจ้าหน้าที่จัดซื้อ</t>
        </is>
      </c>
      <c r="C9" s="10" t="inlineStr">
        <is>
          <t>จัดซื้อ</t>
        </is>
      </c>
      <c r="D9" s="9" t="n">
        <v>4</v>
      </c>
      <c r="E9" s="9" t="n">
        <v>31</v>
      </c>
      <c r="F9" s="9" t="n">
        <v>3</v>
      </c>
      <c r="G9" s="11" t="n">
        <v>21000</v>
      </c>
    </row>
    <row r="10">
      <c r="A10" s="12" t="n">
        <v>1006</v>
      </c>
      <c r="B10" s="13" t="inlineStr">
        <is>
          <t>เจ้าหน้าที่บัญชี</t>
        </is>
      </c>
      <c r="C10" s="13" t="inlineStr">
        <is>
          <t>บัญชี</t>
        </is>
      </c>
      <c r="D10" s="12" t="n">
        <v>6</v>
      </c>
      <c r="E10" s="12" t="n">
        <v>35</v>
      </c>
      <c r="F10" s="12" t="n">
        <v>3</v>
      </c>
      <c r="G10" s="14" t="n">
        <v>26500</v>
      </c>
    </row>
    <row r="11">
      <c r="A11" s="9" t="n">
        <v>1007</v>
      </c>
      <c r="B11" s="10" t="inlineStr">
        <is>
          <t>เจ้าหน้าที่ HR</t>
        </is>
      </c>
      <c r="C11" s="10" t="inlineStr">
        <is>
          <t>ทรัพยากรบุคคล</t>
        </is>
      </c>
      <c r="D11" s="9" t="n">
        <v>3</v>
      </c>
      <c r="E11" s="9" t="n">
        <v>29</v>
      </c>
      <c r="F11" s="9" t="n">
        <v>3</v>
      </c>
      <c r="G11" s="11" t="n">
        <v>19500</v>
      </c>
    </row>
    <row r="12">
      <c r="A12" s="12" t="n">
        <v>1008</v>
      </c>
      <c r="B12" s="13" t="inlineStr">
        <is>
          <t>วิศวกรกระบวนการ</t>
        </is>
      </c>
      <c r="C12" s="13" t="inlineStr">
        <is>
          <t>ผลิต</t>
        </is>
      </c>
      <c r="D12" s="12" t="n">
        <v>4</v>
      </c>
      <c r="E12" s="12" t="n">
        <v>30</v>
      </c>
      <c r="F12" s="12" t="n">
        <v>4</v>
      </c>
      <c r="G12" s="14" t="n">
        <v>32000</v>
      </c>
    </row>
    <row r="13">
      <c r="A13" s="9" t="n">
        <v>1009</v>
      </c>
      <c r="B13" s="10" t="inlineStr">
        <is>
          <t>วิศวกรอาวุโส</t>
        </is>
      </c>
      <c r="C13" s="10" t="inlineStr">
        <is>
          <t>ผลิต</t>
        </is>
      </c>
      <c r="D13" s="9" t="n">
        <v>9</v>
      </c>
      <c r="E13" s="9" t="n">
        <v>38</v>
      </c>
      <c r="F13" s="9" t="n">
        <v>4</v>
      </c>
      <c r="G13" s="11" t="n">
        <v>41000</v>
      </c>
    </row>
    <row r="14">
      <c r="A14" s="12" t="n">
        <v>1010</v>
      </c>
      <c r="B14" s="13" t="inlineStr">
        <is>
          <t>นักวิเคราะห์ระบบ</t>
        </is>
      </c>
      <c r="C14" s="13" t="inlineStr">
        <is>
          <t>ไอที</t>
        </is>
      </c>
      <c r="D14" s="12" t="n">
        <v>6</v>
      </c>
      <c r="E14" s="12" t="n">
        <v>33</v>
      </c>
      <c r="F14" s="12" t="n">
        <v>4</v>
      </c>
      <c r="G14" s="14" t="n">
        <v>35500</v>
      </c>
    </row>
    <row r="15">
      <c r="A15" s="9" t="n">
        <v>1011</v>
      </c>
      <c r="B15" s="10" t="inlineStr">
        <is>
          <t>หัวหน้าแผนกบัญชี</t>
        </is>
      </c>
      <c r="C15" s="10" t="inlineStr">
        <is>
          <t>บัญชี</t>
        </is>
      </c>
      <c r="D15" s="9" t="n">
        <v>10</v>
      </c>
      <c r="E15" s="9" t="n">
        <v>42</v>
      </c>
      <c r="F15" s="9" t="n">
        <v>5</v>
      </c>
      <c r="G15" s="11" t="n">
        <v>39000</v>
      </c>
    </row>
    <row r="16">
      <c r="A16" s="12" t="n">
        <v>1012</v>
      </c>
      <c r="B16" s="13" t="inlineStr">
        <is>
          <t>หัวหน้าแผนกผลิต</t>
        </is>
      </c>
      <c r="C16" s="13" t="inlineStr">
        <is>
          <t>ผลิต</t>
        </is>
      </c>
      <c r="D16" s="12" t="n">
        <v>12</v>
      </c>
      <c r="E16" s="12" t="n">
        <v>45</v>
      </c>
      <c r="F16" s="12" t="n">
        <v>5</v>
      </c>
      <c r="G16" s="14" t="n">
        <v>47000</v>
      </c>
    </row>
    <row r="17">
      <c r="A17" s="9" t="n">
        <v>1013</v>
      </c>
      <c r="B17" s="10" t="inlineStr">
        <is>
          <t>หัวหน้าแผนก QA</t>
        </is>
      </c>
      <c r="C17" s="10" t="inlineStr">
        <is>
          <t>คุณภาพ</t>
        </is>
      </c>
      <c r="D17" s="9" t="n">
        <v>8</v>
      </c>
      <c r="E17" s="9" t="n">
        <v>40</v>
      </c>
      <c r="F17" s="9" t="n">
        <v>5</v>
      </c>
      <c r="G17" s="11" t="n">
        <v>33000</v>
      </c>
    </row>
    <row r="18">
      <c r="A18" s="12" t="n">
        <v>1014</v>
      </c>
      <c r="B18" s="13" t="inlineStr">
        <is>
          <t>ผู้จัดการฝ่ายขาย</t>
        </is>
      </c>
      <c r="C18" s="13" t="inlineStr">
        <is>
          <t>ขาย</t>
        </is>
      </c>
      <c r="D18" s="12" t="n">
        <v>11</v>
      </c>
      <c r="E18" s="12" t="n">
        <v>44</v>
      </c>
      <c r="F18" s="12" t="n">
        <v>6</v>
      </c>
      <c r="G18" s="14" t="n">
        <v>58000</v>
      </c>
    </row>
    <row r="19">
      <c r="A19" s="9" t="n">
        <v>1015</v>
      </c>
      <c r="B19" s="10" t="inlineStr">
        <is>
          <t>ผู้จัดการฝ่ายการเงิน</t>
        </is>
      </c>
      <c r="C19" s="10" t="inlineStr">
        <is>
          <t>การเงิน</t>
        </is>
      </c>
      <c r="D19" s="9" t="n">
        <v>14</v>
      </c>
      <c r="E19" s="9" t="n">
        <v>47</v>
      </c>
      <c r="F19" s="9" t="n">
        <v>6</v>
      </c>
      <c r="G19" s="11" t="n">
        <v>63000</v>
      </c>
    </row>
    <row r="20">
      <c r="A20" s="12" t="n">
        <v>1016</v>
      </c>
      <c r="B20" s="13" t="inlineStr">
        <is>
          <t>ผู้จัดการโรงงาน</t>
        </is>
      </c>
      <c r="C20" s="13" t="inlineStr">
        <is>
          <t>ผลิต</t>
        </is>
      </c>
      <c r="D20" s="12" t="n">
        <v>16</v>
      </c>
      <c r="E20" s="12" t="n">
        <v>50</v>
      </c>
      <c r="F20" s="12" t="n">
        <v>7</v>
      </c>
      <c r="G20" s="14" t="n">
        <v>78000</v>
      </c>
    </row>
    <row r="21">
      <c r="A21" s="9" t="n">
        <v>1017</v>
      </c>
      <c r="B21" s="10" t="inlineStr">
        <is>
          <t>ผู้จัดการฝ่ายเทคนิค</t>
        </is>
      </c>
      <c r="C21" s="10" t="inlineStr">
        <is>
          <t>วิศวกรรม</t>
        </is>
      </c>
      <c r="D21" s="9" t="n">
        <v>13</v>
      </c>
      <c r="E21" s="9" t="n">
        <v>46</v>
      </c>
      <c r="F21" s="9" t="n">
        <v>7</v>
      </c>
      <c r="G21" s="11" t="n">
        <v>121000</v>
      </c>
    </row>
    <row r="22">
      <c r="A22" s="12" t="n">
        <v>1018</v>
      </c>
      <c r="B22" s="13" t="inlineStr">
        <is>
          <t>ผู้อำนวยการฝ่ายปฏิบัติการ</t>
        </is>
      </c>
      <c r="C22" s="13" t="inlineStr">
        <is>
          <t>บริหาร</t>
        </is>
      </c>
      <c r="D22" s="12" t="n">
        <v>18</v>
      </c>
      <c r="E22" s="12" t="n">
        <v>52</v>
      </c>
      <c r="F22" s="12" t="n">
        <v>8</v>
      </c>
      <c r="G22" s="14" t="n">
        <v>95000</v>
      </c>
    </row>
    <row r="23">
      <c r="A23" s="9" t="n">
        <v>1019</v>
      </c>
      <c r="B23" s="10" t="inlineStr">
        <is>
          <t>ผู้อำนวยการฝ่ายทรัพยากรบุคคล</t>
        </is>
      </c>
      <c r="C23" s="10" t="inlineStr">
        <is>
          <t>บริหาร</t>
        </is>
      </c>
      <c r="D23" s="9" t="n">
        <v>15</v>
      </c>
      <c r="E23" s="9" t="n">
        <v>49</v>
      </c>
      <c r="F23" s="9" t="n">
        <v>8</v>
      </c>
      <c r="G23" s="11" t="n">
        <v>88000</v>
      </c>
    </row>
    <row r="24">
      <c r="A24" s="12" t="n">
        <v>1020</v>
      </c>
      <c r="B24" s="13" t="inlineStr">
        <is>
          <t>รองกรรมการผู้จัดการ</t>
        </is>
      </c>
      <c r="C24" s="13" t="inlineStr">
        <is>
          <t>บริหาร</t>
        </is>
      </c>
      <c r="D24" s="12" t="n">
        <v>20</v>
      </c>
      <c r="E24" s="12" t="n">
        <v>55</v>
      </c>
      <c r="F24" s="12" t="n">
        <v>9</v>
      </c>
      <c r="G24" s="14" t="n">
        <v>157000</v>
      </c>
    </row>
    <row r="26" ht="20" customHeight="1">
      <c r="A26" s="7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mergeCells count="3">
    <mergeCell ref="A26:G26"/>
    <mergeCell ref="A2:G2"/>
    <mergeCell ref="A1:G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9:Q31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10" customWidth="1" min="4" max="4"/>
    <col width="10" customWidth="1" min="5" max="5"/>
    <col width="8" customWidth="1" min="6" max="6"/>
    <col width="8" customWidth="1" min="7" max="7"/>
    <col width="8" customWidth="1" min="8" max="8"/>
    <col width="7" customWidth="1" min="9" max="9"/>
    <col width="11" customWidth="1" min="10" max="10"/>
    <col width="11" customWidth="1" min="11" max="11"/>
    <col width="11" customWidth="1" min="12" max="12"/>
    <col width="9" customWidth="1" min="13" max="13"/>
    <col width="9" customWidth="1" min="14" max="14"/>
    <col width="9" customWidth="1" min="15" max="15"/>
    <col width="9" customWidth="1" min="16" max="16"/>
    <col width="10" customWidth="1" min="17" max="17"/>
  </cols>
  <sheetData>
    <row r="19">
      <c r="A19" s="15" t="inlineStr">
        <is>
          <t>ระดับค่างาน</t>
        </is>
      </c>
      <c r="B19" s="15" t="inlineStr">
        <is>
          <t>ขั้นต่ำ</t>
        </is>
      </c>
      <c r="C19" s="15" t="inlineStr">
        <is>
          <t>ช่วงค่าจ้าง</t>
        </is>
      </c>
      <c r="D19" s="15" t="inlineStr">
        <is>
          <t>ขั้นสูง</t>
        </is>
      </c>
      <c r="E19" s="15" t="inlineStr">
        <is>
          <t>ค่ากลาง</t>
        </is>
      </c>
      <c r="F19" s="15" t="inlineStr">
        <is>
          <t>RS</t>
        </is>
      </c>
      <c r="G19" s="15" t="inlineStr">
        <is>
          <t>OL</t>
        </is>
      </c>
      <c r="H19" s="15" t="inlineStr">
        <is>
          <t>MPP</t>
        </is>
      </c>
      <c r="I19" s="15" t="inlineStr">
        <is>
          <t>จำนวน</t>
        </is>
      </c>
      <c r="J19" s="15" t="inlineStr">
        <is>
          <t>ต่ำสุดจริง</t>
        </is>
      </c>
      <c r="K19" s="15" t="inlineStr">
        <is>
          <t>สูงสุดจริง</t>
        </is>
      </c>
      <c r="L19" s="15" t="inlineStr">
        <is>
          <t>เฉลี่ย</t>
        </is>
      </c>
      <c r="M19" s="15" t="inlineStr">
        <is>
          <t>Compa</t>
        </is>
      </c>
      <c r="N19" s="15" t="inlineStr">
        <is>
          <t>ต่ำกว่า</t>
        </is>
      </c>
      <c r="O19" s="15" t="inlineStr">
        <is>
          <t>สูงกว่า</t>
        </is>
      </c>
      <c r="P19" s="15" t="inlineStr">
        <is>
          <t>ในกระบอก</t>
        </is>
      </c>
      <c r="Q19" s="15" t="inlineStr">
        <is>
          <t>ในกระบอก%</t>
        </is>
      </c>
    </row>
    <row r="20">
      <c r="A20" s="16" t="inlineStr">
        <is>
          <t>Job_Level</t>
        </is>
      </c>
      <c r="B20" s="16" t="inlineStr">
        <is>
          <t>Min</t>
        </is>
      </c>
      <c r="C20" s="16" t="inlineStr">
        <is>
          <t>Interval</t>
        </is>
      </c>
      <c r="D20" s="16" t="inlineStr">
        <is>
          <t>Max</t>
        </is>
      </c>
      <c r="E20" s="16" t="inlineStr">
        <is>
          <t>MP</t>
        </is>
      </c>
      <c r="F20" s="16" t="inlineStr">
        <is>
          <t>RS</t>
        </is>
      </c>
      <c r="G20" s="16" t="inlineStr">
        <is>
          <t>OL</t>
        </is>
      </c>
      <c r="H20" s="16" t="inlineStr">
        <is>
          <t>MPP</t>
        </is>
      </c>
      <c r="I20" s="16" t="inlineStr">
        <is>
          <t>Count</t>
        </is>
      </c>
      <c r="J20" s="16" t="inlineStr">
        <is>
          <t>Actual_Min</t>
        </is>
      </c>
      <c r="K20" s="16" t="inlineStr">
        <is>
          <t>Actual_Max</t>
        </is>
      </c>
      <c r="L20" s="16" t="inlineStr">
        <is>
          <t>Average</t>
        </is>
      </c>
      <c r="M20" s="16" t="inlineStr">
        <is>
          <t>Compa_Ratio</t>
        </is>
      </c>
      <c r="N20" s="16" t="inlineStr">
        <is>
          <t>Below_Min</t>
        </is>
      </c>
      <c r="O20" s="16" t="inlineStr">
        <is>
          <t>Above_Max</t>
        </is>
      </c>
      <c r="P20" s="16" t="inlineStr">
        <is>
          <t>In_Band</t>
        </is>
      </c>
      <c r="Q20" s="16" t="inlineStr">
        <is>
          <t>In_Band_%</t>
        </is>
      </c>
    </row>
    <row r="21" ht="18" customHeight="1">
      <c r="A21" s="17" t="n">
        <v>1</v>
      </c>
      <c r="B21" s="18" t="n">
        <v>11000</v>
      </c>
      <c r="C21" s="19">
        <f>D21-B21</f>
        <v/>
      </c>
      <c r="D21" s="18" t="n">
        <v>16000</v>
      </c>
      <c r="E21" s="19">
        <f>(B21+D21)/2</f>
        <v/>
      </c>
      <c r="F21" s="20">
        <f>IFERROR((D21-B21)/B21,"—")</f>
        <v/>
      </c>
      <c r="G21" s="20">
        <f>IFERROR((D21-B22)/(D21-B21),"—")</f>
        <v/>
      </c>
      <c r="H21" s="21" t="inlineStr">
        <is>
          <t>—</t>
        </is>
      </c>
      <c r="I21" s="21">
        <f>COUNTIF(Employees[Job_Level],A21)</f>
        <v/>
      </c>
      <c r="J21" s="19">
        <f>IFERROR(_xlfn.MINIFS(Employees[Salary_Current],Employees[Job_Level],A21),"—")</f>
        <v/>
      </c>
      <c r="K21" s="19">
        <f>IFERROR(_xlfn.MAXIFS(Employees[Salary_Current],Employees[Job_Level],A21),"—")</f>
        <v/>
      </c>
      <c r="L21" s="19">
        <f>IFERROR(AVERAGEIF(Employees[Job_Level],A21,Employees[Salary_Current]),"—")</f>
        <v/>
      </c>
      <c r="M21" s="22">
        <f>IFERROR(L21/E21,"—")</f>
        <v/>
      </c>
      <c r="N21" s="21">
        <f>COUNTIFS(Employees[Job_Level],A21,Employees[Salary_Current],"&lt;"&amp;B21)</f>
        <v/>
      </c>
      <c r="O21" s="21">
        <f>COUNTIFS(Employees[Job_Level],A21,Employees[Salary_Current],"&gt;"&amp;D21)</f>
        <v/>
      </c>
      <c r="P21" s="21">
        <f>I21-N21-O21</f>
        <v/>
      </c>
      <c r="Q21" s="20">
        <f>IFERROR(P21/I21,"—")</f>
        <v/>
      </c>
    </row>
    <row r="22" ht="18" customHeight="1">
      <c r="A22" s="17" t="n">
        <v>2</v>
      </c>
      <c r="B22" s="18" t="n">
        <v>13000</v>
      </c>
      <c r="C22" s="19">
        <f>D22-B22</f>
        <v/>
      </c>
      <c r="D22" s="18" t="n">
        <v>22000</v>
      </c>
      <c r="E22" s="19">
        <f>(B22+D22)/2</f>
        <v/>
      </c>
      <c r="F22" s="20">
        <f>IFERROR((D22-B22)/B22,"—")</f>
        <v/>
      </c>
      <c r="G22" s="20">
        <f>IFERROR((D22-B23)/(D22-B22),"—")</f>
        <v/>
      </c>
      <c r="H22" s="20">
        <f>IFERROR((E22-E21)/E21,"—")</f>
        <v/>
      </c>
      <c r="I22" s="21">
        <f>COUNTIF(Employees[Job_Level],A22)</f>
        <v/>
      </c>
      <c r="J22" s="19">
        <f>IFERROR(_xlfn.MINIFS(Employees[Salary_Current],Employees[Job_Level],A22),"—")</f>
        <v/>
      </c>
      <c r="K22" s="19">
        <f>IFERROR(_xlfn.MAXIFS(Employees[Salary_Current],Employees[Job_Level],A22),"—")</f>
        <v/>
      </c>
      <c r="L22" s="19">
        <f>IFERROR(AVERAGEIF(Employees[Job_Level],A22,Employees[Salary_Current]),"—")</f>
        <v/>
      </c>
      <c r="M22" s="22">
        <f>IFERROR(L22/E22,"—")</f>
        <v/>
      </c>
      <c r="N22" s="21">
        <f>COUNTIFS(Employees[Job_Level],A22,Employees[Salary_Current],"&lt;"&amp;B22)</f>
        <v/>
      </c>
      <c r="O22" s="21">
        <f>COUNTIFS(Employees[Job_Level],A22,Employees[Salary_Current],"&gt;"&amp;D22)</f>
        <v/>
      </c>
      <c r="P22" s="21">
        <f>I22-N22-O22</f>
        <v/>
      </c>
      <c r="Q22" s="20">
        <f>IFERROR(P22/I22,"—")</f>
        <v/>
      </c>
    </row>
    <row r="23" ht="18" customHeight="1">
      <c r="A23" s="17" t="n">
        <v>3</v>
      </c>
      <c r="B23" s="18" t="n">
        <v>17000</v>
      </c>
      <c r="C23" s="19">
        <f>D23-B23</f>
        <v/>
      </c>
      <c r="D23" s="18" t="n">
        <v>28000</v>
      </c>
      <c r="E23" s="19">
        <f>(B23+D23)/2</f>
        <v/>
      </c>
      <c r="F23" s="20">
        <f>IFERROR((D23-B23)/B23,"—")</f>
        <v/>
      </c>
      <c r="G23" s="20">
        <f>IFERROR((D23-B24)/(D23-B23),"—")</f>
        <v/>
      </c>
      <c r="H23" s="20">
        <f>IFERROR((E23-E22)/E22,"—")</f>
        <v/>
      </c>
      <c r="I23" s="21">
        <f>COUNTIF(Employees[Job_Level],A23)</f>
        <v/>
      </c>
      <c r="J23" s="19">
        <f>IFERROR(_xlfn.MINIFS(Employees[Salary_Current],Employees[Job_Level],A23),"—")</f>
        <v/>
      </c>
      <c r="K23" s="19">
        <f>IFERROR(_xlfn.MAXIFS(Employees[Salary_Current],Employees[Job_Level],A23),"—")</f>
        <v/>
      </c>
      <c r="L23" s="19">
        <f>IFERROR(AVERAGEIF(Employees[Job_Level],A23,Employees[Salary_Current]),"—")</f>
        <v/>
      </c>
      <c r="M23" s="22">
        <f>IFERROR(L23/E23,"—")</f>
        <v/>
      </c>
      <c r="N23" s="21">
        <f>COUNTIFS(Employees[Job_Level],A23,Employees[Salary_Current],"&lt;"&amp;B23)</f>
        <v/>
      </c>
      <c r="O23" s="21">
        <f>COUNTIFS(Employees[Job_Level],A23,Employees[Salary_Current],"&gt;"&amp;D23)</f>
        <v/>
      </c>
      <c r="P23" s="21">
        <f>I23-N23-O23</f>
        <v/>
      </c>
      <c r="Q23" s="20">
        <f>IFERROR(P23/I23,"—")</f>
        <v/>
      </c>
    </row>
    <row r="24" ht="18" customHeight="1">
      <c r="A24" s="17" t="n">
        <v>4</v>
      </c>
      <c r="B24" s="18" t="n">
        <v>24000</v>
      </c>
      <c r="C24" s="19">
        <f>D24-B24</f>
        <v/>
      </c>
      <c r="D24" s="18" t="n">
        <v>38000</v>
      </c>
      <c r="E24" s="19">
        <f>(B24+D24)/2</f>
        <v/>
      </c>
      <c r="F24" s="20">
        <f>IFERROR((D24-B24)/B24,"—")</f>
        <v/>
      </c>
      <c r="G24" s="20">
        <f>IFERROR((D24-B25)/(D24-B24),"—")</f>
        <v/>
      </c>
      <c r="H24" s="20">
        <f>IFERROR((E24-E23)/E23,"—")</f>
        <v/>
      </c>
      <c r="I24" s="21">
        <f>COUNTIF(Employees[Job_Level],A24)</f>
        <v/>
      </c>
      <c r="J24" s="19">
        <f>IFERROR(_xlfn.MINIFS(Employees[Salary_Current],Employees[Job_Level],A24),"—")</f>
        <v/>
      </c>
      <c r="K24" s="19">
        <f>IFERROR(_xlfn.MAXIFS(Employees[Salary_Current],Employees[Job_Level],A24),"—")</f>
        <v/>
      </c>
      <c r="L24" s="19">
        <f>IFERROR(AVERAGEIF(Employees[Job_Level],A24,Employees[Salary_Current]),"—")</f>
        <v/>
      </c>
      <c r="M24" s="22">
        <f>IFERROR(L24/E24,"—")</f>
        <v/>
      </c>
      <c r="N24" s="21">
        <f>COUNTIFS(Employees[Job_Level],A24,Employees[Salary_Current],"&lt;"&amp;B24)</f>
        <v/>
      </c>
      <c r="O24" s="21">
        <f>COUNTIFS(Employees[Job_Level],A24,Employees[Salary_Current],"&gt;"&amp;D24)</f>
        <v/>
      </c>
      <c r="P24" s="21">
        <f>I24-N24-O24</f>
        <v/>
      </c>
      <c r="Q24" s="20">
        <f>IFERROR(P24/I24,"—")</f>
        <v/>
      </c>
    </row>
    <row r="25" ht="18" customHeight="1">
      <c r="A25" s="17" t="n">
        <v>5</v>
      </c>
      <c r="B25" s="18" t="n">
        <v>30000</v>
      </c>
      <c r="C25" s="19">
        <f>D25-B25</f>
        <v/>
      </c>
      <c r="D25" s="18" t="n">
        <v>48000</v>
      </c>
      <c r="E25" s="19">
        <f>(B25+D25)/2</f>
        <v/>
      </c>
      <c r="F25" s="20">
        <f>IFERROR((D25-B25)/B25,"—")</f>
        <v/>
      </c>
      <c r="G25" s="20">
        <f>IFERROR((D25-B26)/(D25-B25),"—")</f>
        <v/>
      </c>
      <c r="H25" s="20">
        <f>IFERROR((E25-E24)/E24,"—")</f>
        <v/>
      </c>
      <c r="I25" s="21">
        <f>COUNTIF(Employees[Job_Level],A25)</f>
        <v/>
      </c>
      <c r="J25" s="19">
        <f>IFERROR(_xlfn.MINIFS(Employees[Salary_Current],Employees[Job_Level],A25),"—")</f>
        <v/>
      </c>
      <c r="K25" s="19">
        <f>IFERROR(_xlfn.MAXIFS(Employees[Salary_Current],Employees[Job_Level],A25),"—")</f>
        <v/>
      </c>
      <c r="L25" s="19">
        <f>IFERROR(AVERAGEIF(Employees[Job_Level],A25,Employees[Salary_Current]),"—")</f>
        <v/>
      </c>
      <c r="M25" s="22">
        <f>IFERROR(L25/E25,"—")</f>
        <v/>
      </c>
      <c r="N25" s="21">
        <f>COUNTIFS(Employees[Job_Level],A25,Employees[Salary_Current],"&lt;"&amp;B25)</f>
        <v/>
      </c>
      <c r="O25" s="21">
        <f>COUNTIFS(Employees[Job_Level],A25,Employees[Salary_Current],"&gt;"&amp;D25)</f>
        <v/>
      </c>
      <c r="P25" s="21">
        <f>I25-N25-O25</f>
        <v/>
      </c>
      <c r="Q25" s="20">
        <f>IFERROR(P25/I25,"—")</f>
        <v/>
      </c>
    </row>
    <row r="26" ht="18" customHeight="1">
      <c r="A26" s="17" t="n">
        <v>6</v>
      </c>
      <c r="B26" s="18" t="n">
        <v>42000</v>
      </c>
      <c r="C26" s="19">
        <f>D26-B26</f>
        <v/>
      </c>
      <c r="D26" s="18" t="n">
        <v>65000</v>
      </c>
      <c r="E26" s="19">
        <f>(B26+D26)/2</f>
        <v/>
      </c>
      <c r="F26" s="20">
        <f>IFERROR((D26-B26)/B26,"—")</f>
        <v/>
      </c>
      <c r="G26" s="20">
        <f>IFERROR((D26-B27)/(D26-B26),"—")</f>
        <v/>
      </c>
      <c r="H26" s="20">
        <f>IFERROR((E26-E25)/E25,"—")</f>
        <v/>
      </c>
      <c r="I26" s="21">
        <f>COUNTIF(Employees[Job_Level],A26)</f>
        <v/>
      </c>
      <c r="J26" s="19">
        <f>IFERROR(_xlfn.MINIFS(Employees[Salary_Current],Employees[Job_Level],A26),"—")</f>
        <v/>
      </c>
      <c r="K26" s="19">
        <f>IFERROR(_xlfn.MAXIFS(Employees[Salary_Current],Employees[Job_Level],A26),"—")</f>
        <v/>
      </c>
      <c r="L26" s="19">
        <f>IFERROR(AVERAGEIF(Employees[Job_Level],A26,Employees[Salary_Current]),"—")</f>
        <v/>
      </c>
      <c r="M26" s="22">
        <f>IFERROR(L26/E26,"—")</f>
        <v/>
      </c>
      <c r="N26" s="21">
        <f>COUNTIFS(Employees[Job_Level],A26,Employees[Salary_Current],"&lt;"&amp;B26)</f>
        <v/>
      </c>
      <c r="O26" s="21">
        <f>COUNTIFS(Employees[Job_Level],A26,Employees[Salary_Current],"&gt;"&amp;D26)</f>
        <v/>
      </c>
      <c r="P26" s="21">
        <f>I26-N26-O26</f>
        <v/>
      </c>
      <c r="Q26" s="20">
        <f>IFERROR(P26/I26,"—")</f>
        <v/>
      </c>
    </row>
    <row r="27" ht="18" customHeight="1">
      <c r="A27" s="17" t="n">
        <v>7</v>
      </c>
      <c r="B27" s="18" t="n">
        <v>55000</v>
      </c>
      <c r="C27" s="19">
        <f>D27-B27</f>
        <v/>
      </c>
      <c r="D27" s="18" t="n">
        <v>82000</v>
      </c>
      <c r="E27" s="19">
        <f>(B27+D27)/2</f>
        <v/>
      </c>
      <c r="F27" s="20">
        <f>IFERROR((D27-B27)/B27,"—")</f>
        <v/>
      </c>
      <c r="G27" s="20">
        <f>IFERROR((D27-B28)/(D27-B27),"—")</f>
        <v/>
      </c>
      <c r="H27" s="20">
        <f>IFERROR((E27-E26)/E26,"—")</f>
        <v/>
      </c>
      <c r="I27" s="21">
        <f>COUNTIF(Employees[Job_Level],A27)</f>
        <v/>
      </c>
      <c r="J27" s="19">
        <f>IFERROR(_xlfn.MINIFS(Employees[Salary_Current],Employees[Job_Level],A27),"—")</f>
        <v/>
      </c>
      <c r="K27" s="19">
        <f>IFERROR(_xlfn.MAXIFS(Employees[Salary_Current],Employees[Job_Level],A27),"—")</f>
        <v/>
      </c>
      <c r="L27" s="19">
        <f>IFERROR(AVERAGEIF(Employees[Job_Level],A27,Employees[Salary_Current]),"—")</f>
        <v/>
      </c>
      <c r="M27" s="22">
        <f>IFERROR(L27/E27,"—")</f>
        <v/>
      </c>
      <c r="N27" s="21">
        <f>COUNTIFS(Employees[Job_Level],A27,Employees[Salary_Current],"&lt;"&amp;B27)</f>
        <v/>
      </c>
      <c r="O27" s="21">
        <f>COUNTIFS(Employees[Job_Level],A27,Employees[Salary_Current],"&gt;"&amp;D27)</f>
        <v/>
      </c>
      <c r="P27" s="21">
        <f>I27-N27-O27</f>
        <v/>
      </c>
      <c r="Q27" s="20">
        <f>IFERROR(P27/I27,"—")</f>
        <v/>
      </c>
    </row>
    <row r="28" ht="18" customHeight="1">
      <c r="A28" s="17" t="n">
        <v>8</v>
      </c>
      <c r="B28" s="18" t="n">
        <v>60000</v>
      </c>
      <c r="C28" s="19">
        <f>D28-B28</f>
        <v/>
      </c>
      <c r="D28" s="18" t="n">
        <v>100000</v>
      </c>
      <c r="E28" s="19">
        <f>(B28+D28)/2</f>
        <v/>
      </c>
      <c r="F28" s="20">
        <f>IFERROR((D28-B28)/B28,"—")</f>
        <v/>
      </c>
      <c r="G28" s="20">
        <f>IFERROR((D28-B29)/(D28-B28),"—")</f>
        <v/>
      </c>
      <c r="H28" s="20">
        <f>IFERROR((E28-E27)/E27,"—")</f>
        <v/>
      </c>
      <c r="I28" s="21">
        <f>COUNTIF(Employees[Job_Level],A28)</f>
        <v/>
      </c>
      <c r="J28" s="19">
        <f>IFERROR(_xlfn.MINIFS(Employees[Salary_Current],Employees[Job_Level],A28),"—")</f>
        <v/>
      </c>
      <c r="K28" s="19">
        <f>IFERROR(_xlfn.MAXIFS(Employees[Salary_Current],Employees[Job_Level],A28),"—")</f>
        <v/>
      </c>
      <c r="L28" s="19">
        <f>IFERROR(AVERAGEIF(Employees[Job_Level],A28,Employees[Salary_Current]),"—")</f>
        <v/>
      </c>
      <c r="M28" s="22">
        <f>IFERROR(L28/E28,"—")</f>
        <v/>
      </c>
      <c r="N28" s="21">
        <f>COUNTIFS(Employees[Job_Level],A28,Employees[Salary_Current],"&lt;"&amp;B28)</f>
        <v/>
      </c>
      <c r="O28" s="21">
        <f>COUNTIFS(Employees[Job_Level],A28,Employees[Salary_Current],"&gt;"&amp;D28)</f>
        <v/>
      </c>
      <c r="P28" s="21">
        <f>I28-N28-O28</f>
        <v/>
      </c>
      <c r="Q28" s="20">
        <f>IFERROR(P28/I28,"—")</f>
        <v/>
      </c>
    </row>
    <row r="29" ht="18" customHeight="1">
      <c r="A29" s="17" t="n">
        <v>9</v>
      </c>
      <c r="B29" s="18" t="n">
        <v>80000</v>
      </c>
      <c r="C29" s="19">
        <f>D29-B29</f>
        <v/>
      </c>
      <c r="D29" s="18" t="n">
        <v>180000</v>
      </c>
      <c r="E29" s="19">
        <f>(B29+D29)/2</f>
        <v/>
      </c>
      <c r="F29" s="20">
        <f>IFERROR((D29-B29)/B29,"—")</f>
        <v/>
      </c>
      <c r="G29" s="21" t="inlineStr">
        <is>
          <t>—</t>
        </is>
      </c>
      <c r="H29" s="20">
        <f>IFERROR((E29-E28)/E28,"—")</f>
        <v/>
      </c>
      <c r="I29" s="21">
        <f>COUNTIF(Employees[Job_Level],A29)</f>
        <v/>
      </c>
      <c r="J29" s="19">
        <f>IFERROR(_xlfn.MINIFS(Employees[Salary_Current],Employees[Job_Level],A29),"—")</f>
        <v/>
      </c>
      <c r="K29" s="19">
        <f>IFERROR(_xlfn.MAXIFS(Employees[Salary_Current],Employees[Job_Level],A29),"—")</f>
        <v/>
      </c>
      <c r="L29" s="19">
        <f>IFERROR(AVERAGEIF(Employees[Job_Level],A29,Employees[Salary_Current]),"—")</f>
        <v/>
      </c>
      <c r="M29" s="22">
        <f>IFERROR(L29/E29,"—")</f>
        <v/>
      </c>
      <c r="N29" s="21">
        <f>COUNTIFS(Employees[Job_Level],A29,Employees[Salary_Current],"&lt;"&amp;B29)</f>
        <v/>
      </c>
      <c r="O29" s="21">
        <f>COUNTIFS(Employees[Job_Level],A29,Employees[Salary_Current],"&gt;"&amp;D29)</f>
        <v/>
      </c>
      <c r="P29" s="21">
        <f>I29-N29-O29</f>
        <v/>
      </c>
      <c r="Q29" s="20">
        <f>IFERROR(P29/I29,"—")</f>
        <v/>
      </c>
    </row>
    <row r="31" ht="20" customHeight="1">
      <c r="A31" s="7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608"/>
  <mergeCells count="1">
    <mergeCell ref="A31:Q31"/>
  </mergeCells>
  <conditionalFormatting sqref="N21:N29">
    <cfRule type="cellIs" priority="1" operator="greaterThan" dxfId="0">
      <formula>0</formula>
    </cfRule>
  </conditionalFormatting>
  <conditionalFormatting sqref="O21:O29">
    <cfRule type="cellIs" priority="2" operator="greaterThan" dxfId="1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1" customWidth="1" min="2" max="2"/>
    <col width="11" customWidth="1" min="3" max="3"/>
    <col width="9" customWidth="1" min="4" max="4"/>
    <col width="15" customWidth="1" min="5" max="5"/>
    <col width="13" customWidth="1" min="6" max="6"/>
    <col width="30" customWidth="1" min="7" max="7"/>
  </cols>
  <sheetData>
    <row r="1" ht="34" customHeight="1">
      <c r="A1" s="1" t="inlineStr">
        <is>
          <t>เปรียบเทียบเงินเดือนปัจจุบันกับโครงสร้าง</t>
        </is>
      </c>
    </row>
    <row r="2" ht="22" customHeight="1">
      <c r="A2" s="2" t="inlineStr">
        <is>
          <t>สถานะรายระดับ · เขียว=มีคนต่ำกว่ากระบอก แดง=มีคนสูงกว่ากระบอก</t>
        </is>
      </c>
    </row>
    <row r="4" ht="30" customHeight="1">
      <c r="A4" s="23" t="inlineStr">
        <is>
          <t>ระดับ</t>
        </is>
      </c>
      <c r="B4" s="23" t="inlineStr">
        <is>
          <t>Min</t>
        </is>
      </c>
      <c r="C4" s="23" t="inlineStr">
        <is>
          <t>Max</t>
        </is>
      </c>
      <c r="D4" s="23" t="inlineStr">
        <is>
          <t>จำนวน</t>
        </is>
      </c>
      <c r="E4" s="23" t="inlineStr">
        <is>
          <t>เงินเดือนเฉลี่ย</t>
        </is>
      </c>
      <c r="F4" s="23" t="inlineStr">
        <is>
          <t>Compa (Avg/MP)</t>
        </is>
      </c>
      <c r="G4" s="23" t="inlineStr">
        <is>
          <t>สถานะ</t>
        </is>
      </c>
    </row>
    <row r="5" ht="20" customHeight="1">
      <c r="A5" s="24" t="n">
        <v>1</v>
      </c>
      <c r="B5" s="25">
        <f>Salary_Structure!B21</f>
        <v/>
      </c>
      <c r="C5" s="25">
        <f>Salary_Structure!D21</f>
        <v/>
      </c>
      <c r="D5" s="26">
        <f>Salary_Structure!I21</f>
        <v/>
      </c>
      <c r="E5" s="25">
        <f>Salary_Structure!L21</f>
        <v/>
      </c>
      <c r="F5" s="27">
        <f>Salary_Structure!M21</f>
        <v/>
      </c>
      <c r="G5" s="28">
        <f>IF(Salary_Structure!N21&gt;0,"มีพนักงานต่ำกว่ากระบอก "&amp;Salary_Structure!N21&amp;" คน",IF(Salary_Structure!O21&gt;0,"มีพนักงานสูงกว่ากระบอก "&amp;Salary_Structure!O21&amp;" คน","อยู่ในกระบอกทั้งหมด"))</f>
        <v/>
      </c>
    </row>
    <row r="6" ht="20" customHeight="1">
      <c r="A6" s="29" t="n">
        <v>2</v>
      </c>
      <c r="B6" s="30">
        <f>Salary_Structure!B22</f>
        <v/>
      </c>
      <c r="C6" s="30">
        <f>Salary_Structure!D22</f>
        <v/>
      </c>
      <c r="D6" s="31">
        <f>Salary_Structure!I22</f>
        <v/>
      </c>
      <c r="E6" s="30">
        <f>Salary_Structure!L22</f>
        <v/>
      </c>
      <c r="F6" s="32">
        <f>Salary_Structure!M22</f>
        <v/>
      </c>
      <c r="G6" s="28">
        <f>IF(Salary_Structure!N22&gt;0,"มีพนักงานต่ำกว่ากระบอก "&amp;Salary_Structure!N22&amp;" คน",IF(Salary_Structure!O22&gt;0,"มีพนักงานสูงกว่ากระบอก "&amp;Salary_Structure!O22&amp;" คน","อยู่ในกระบอกทั้งหมด"))</f>
        <v/>
      </c>
    </row>
    <row r="7" ht="20" customHeight="1">
      <c r="A7" s="24" t="n">
        <v>3</v>
      </c>
      <c r="B7" s="25">
        <f>Salary_Structure!B23</f>
        <v/>
      </c>
      <c r="C7" s="25">
        <f>Salary_Structure!D23</f>
        <v/>
      </c>
      <c r="D7" s="26">
        <f>Salary_Structure!I23</f>
        <v/>
      </c>
      <c r="E7" s="25">
        <f>Salary_Structure!L23</f>
        <v/>
      </c>
      <c r="F7" s="27">
        <f>Salary_Structure!M23</f>
        <v/>
      </c>
      <c r="G7" s="28">
        <f>IF(Salary_Structure!N23&gt;0,"มีพนักงานต่ำกว่ากระบอก "&amp;Salary_Structure!N23&amp;" คน",IF(Salary_Structure!O23&gt;0,"มีพนักงานสูงกว่ากระบอก "&amp;Salary_Structure!O23&amp;" คน","อยู่ในกระบอกทั้งหมด"))</f>
        <v/>
      </c>
    </row>
    <row r="8" ht="20" customHeight="1">
      <c r="A8" s="29" t="n">
        <v>4</v>
      </c>
      <c r="B8" s="30">
        <f>Salary_Structure!B24</f>
        <v/>
      </c>
      <c r="C8" s="30">
        <f>Salary_Structure!D24</f>
        <v/>
      </c>
      <c r="D8" s="31">
        <f>Salary_Structure!I24</f>
        <v/>
      </c>
      <c r="E8" s="30">
        <f>Salary_Structure!L24</f>
        <v/>
      </c>
      <c r="F8" s="32">
        <f>Salary_Structure!M24</f>
        <v/>
      </c>
      <c r="G8" s="28">
        <f>IF(Salary_Structure!N24&gt;0,"มีพนักงานต่ำกว่ากระบอก "&amp;Salary_Structure!N24&amp;" คน",IF(Salary_Structure!O24&gt;0,"มีพนักงานสูงกว่ากระบอก "&amp;Salary_Structure!O24&amp;" คน","อยู่ในกระบอกทั้งหมด"))</f>
        <v/>
      </c>
    </row>
    <row r="9" ht="20" customHeight="1">
      <c r="A9" s="24" t="n">
        <v>5</v>
      </c>
      <c r="B9" s="25">
        <f>Salary_Structure!B25</f>
        <v/>
      </c>
      <c r="C9" s="25">
        <f>Salary_Structure!D25</f>
        <v/>
      </c>
      <c r="D9" s="26">
        <f>Salary_Structure!I25</f>
        <v/>
      </c>
      <c r="E9" s="25">
        <f>Salary_Structure!L25</f>
        <v/>
      </c>
      <c r="F9" s="27">
        <f>Salary_Structure!M25</f>
        <v/>
      </c>
      <c r="G9" s="28">
        <f>IF(Salary_Structure!N25&gt;0,"มีพนักงานต่ำกว่ากระบอก "&amp;Salary_Structure!N25&amp;" คน",IF(Salary_Structure!O25&gt;0,"มีพนักงานสูงกว่ากระบอก "&amp;Salary_Structure!O25&amp;" คน","อยู่ในกระบอกทั้งหมด"))</f>
        <v/>
      </c>
    </row>
    <row r="10" ht="20" customHeight="1">
      <c r="A10" s="29" t="n">
        <v>6</v>
      </c>
      <c r="B10" s="30">
        <f>Salary_Structure!B26</f>
        <v/>
      </c>
      <c r="C10" s="30">
        <f>Salary_Structure!D26</f>
        <v/>
      </c>
      <c r="D10" s="31">
        <f>Salary_Structure!I26</f>
        <v/>
      </c>
      <c r="E10" s="30">
        <f>Salary_Structure!L26</f>
        <v/>
      </c>
      <c r="F10" s="32">
        <f>Salary_Structure!M26</f>
        <v/>
      </c>
      <c r="G10" s="28">
        <f>IF(Salary_Structure!N26&gt;0,"มีพนักงานต่ำกว่ากระบอก "&amp;Salary_Structure!N26&amp;" คน",IF(Salary_Structure!O26&gt;0,"มีพนักงานสูงกว่ากระบอก "&amp;Salary_Structure!O26&amp;" คน","อยู่ในกระบอกทั้งหมด"))</f>
        <v/>
      </c>
    </row>
    <row r="11" ht="20" customHeight="1">
      <c r="A11" s="24" t="n">
        <v>7</v>
      </c>
      <c r="B11" s="25">
        <f>Salary_Structure!B27</f>
        <v/>
      </c>
      <c r="C11" s="25">
        <f>Salary_Structure!D27</f>
        <v/>
      </c>
      <c r="D11" s="26">
        <f>Salary_Structure!I27</f>
        <v/>
      </c>
      <c r="E11" s="25">
        <f>Salary_Structure!L27</f>
        <v/>
      </c>
      <c r="F11" s="27">
        <f>Salary_Structure!M27</f>
        <v/>
      </c>
      <c r="G11" s="28">
        <f>IF(Salary_Structure!N27&gt;0,"มีพนักงานต่ำกว่ากระบอก "&amp;Salary_Structure!N27&amp;" คน",IF(Salary_Structure!O27&gt;0,"มีพนักงานสูงกว่ากระบอก "&amp;Salary_Structure!O27&amp;" คน","อยู่ในกระบอกทั้งหมด"))</f>
        <v/>
      </c>
    </row>
    <row r="12" ht="20" customHeight="1">
      <c r="A12" s="29" t="n">
        <v>8</v>
      </c>
      <c r="B12" s="30">
        <f>Salary_Structure!B28</f>
        <v/>
      </c>
      <c r="C12" s="30">
        <f>Salary_Structure!D28</f>
        <v/>
      </c>
      <c r="D12" s="31">
        <f>Salary_Structure!I28</f>
        <v/>
      </c>
      <c r="E12" s="30">
        <f>Salary_Structure!L28</f>
        <v/>
      </c>
      <c r="F12" s="32">
        <f>Salary_Structure!M28</f>
        <v/>
      </c>
      <c r="G12" s="28">
        <f>IF(Salary_Structure!N28&gt;0,"มีพนักงานต่ำกว่ากระบอก "&amp;Salary_Structure!N28&amp;" คน",IF(Salary_Structure!O28&gt;0,"มีพนักงานสูงกว่ากระบอก "&amp;Salary_Structure!O28&amp;" คน","อยู่ในกระบอกทั้งหมด"))</f>
        <v/>
      </c>
    </row>
    <row r="13" ht="20" customHeight="1">
      <c r="A13" s="24" t="n">
        <v>9</v>
      </c>
      <c r="B13" s="25">
        <f>Salary_Structure!B29</f>
        <v/>
      </c>
      <c r="C13" s="25">
        <f>Salary_Structure!D29</f>
        <v/>
      </c>
      <c r="D13" s="26">
        <f>Salary_Structure!I29</f>
        <v/>
      </c>
      <c r="E13" s="25">
        <f>Salary_Structure!L29</f>
        <v/>
      </c>
      <c r="F13" s="27">
        <f>Salary_Structure!M29</f>
        <v/>
      </c>
      <c r="G13" s="28">
        <f>IF(Salary_Structure!N29&gt;0,"มีพนักงานต่ำกว่ากระบอก "&amp;Salary_Structure!N29&amp;" คน",IF(Salary_Structure!O29&gt;0,"มีพนักงานสูงกว่ากระบอก "&amp;Salary_Structure!O29&amp;" คน","อยู่ในกระบอกทั้งหมด"))</f>
        <v/>
      </c>
    </row>
    <row r="15" ht="20" customHeight="1">
      <c r="A15" s="7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608"/>
  <mergeCells count="3">
    <mergeCell ref="A2:G2"/>
    <mergeCell ref="A1:G1"/>
    <mergeCell ref="A15:G15"/>
  </mergeCells>
  <conditionalFormatting sqref="G5:G13">
    <cfRule type="expression" priority="1" dxfId="2">
      <formula>ISNUMBER(SEARCH("ต่ำกว่า",G5))</formula>
    </cfRule>
    <cfRule type="expression" priority="2" dxfId="3">
      <formula>ISNUMBER(SEARCH("สูงกว่า",G5))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2026-07-03T11:00:08Z</dcterms:created>
  <dcterms:modified xmlns:dcterms="http://purl.org/dc/terms/" xmlns:xsi="http://www.w3.org/2001/XMLSchema-instance" xsi:type="dcterms:W3CDTF">2026-07-03T11:00:10Z</dcterms:modified>
</cp:coreProperties>
</file>